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ropbox\Liverpool\08- Managing Energy Sources\Week2\HA\"/>
    </mc:Choice>
  </mc:AlternateContent>
  <bookViews>
    <workbookView xWindow="120" yWindow="75" windowWidth="19020" windowHeight="8580"/>
  </bookViews>
  <sheets>
    <sheet name="Student" sheetId="4" r:id="rId1"/>
  </sheets>
  <definedNames>
    <definedName name="_xlnm.Print_Area" localSheetId="0">Student!$A$1:$U$103</definedName>
  </definedNames>
  <calcPr calcId="152511"/>
</workbook>
</file>

<file path=xl/calcChain.xml><?xml version="1.0" encoding="utf-8"?>
<calcChain xmlns="http://schemas.openxmlformats.org/spreadsheetml/2006/main">
  <c r="J21" i="4" l="1"/>
  <c r="Q16" i="4" s="1"/>
  <c r="K21" i="4"/>
  <c r="Q17" i="4" s="1"/>
  <c r="Q48" i="4"/>
  <c r="K53" i="4"/>
  <c r="Q49" i="4" s="1"/>
  <c r="J53" i="4"/>
  <c r="Q33" i="4"/>
  <c r="K37" i="4"/>
  <c r="J37" i="4"/>
  <c r="Q32" i="4" s="1"/>
  <c r="Q11" i="4"/>
  <c r="Q9" i="4"/>
  <c r="Q13" i="4"/>
  <c r="Q46" i="4"/>
  <c r="Q45" i="4"/>
  <c r="Q44" i="4"/>
  <c r="Q43" i="4"/>
  <c r="Q41" i="4"/>
  <c r="Q30" i="4"/>
  <c r="Q29" i="4"/>
  <c r="Q28" i="4"/>
  <c r="Q14" i="4"/>
  <c r="Q12" i="4"/>
  <c r="Q27" i="4"/>
  <c r="Q25" i="4"/>
  <c r="Q24" i="4"/>
  <c r="Q8" i="4"/>
  <c r="L53" i="4"/>
  <c r="Q40" i="4"/>
  <c r="L37" i="4"/>
  <c r="L21" i="4"/>
  <c r="Q50" i="4" l="1"/>
  <c r="Q51" i="4" s="1"/>
  <c r="Q34" i="4"/>
  <c r="Q18" i="4"/>
  <c r="Q19" i="4" s="1"/>
  <c r="Q36" i="4" l="1"/>
  <c r="Q57" i="4" s="1"/>
  <c r="Q35" i="4"/>
  <c r="Q52" i="4"/>
  <c r="Q58" i="4" s="1"/>
  <c r="Q20" i="4"/>
  <c r="Q56" i="4" s="1"/>
  <c r="Q59" i="4" l="1"/>
</calcChain>
</file>

<file path=xl/sharedStrings.xml><?xml version="1.0" encoding="utf-8"?>
<sst xmlns="http://schemas.openxmlformats.org/spreadsheetml/2006/main" count="203" uniqueCount="100">
  <si>
    <t>GBP/Euro</t>
  </si>
  <si>
    <t>Tariff</t>
  </si>
  <si>
    <t>1. Monthly charge</t>
  </si>
  <si>
    <t>2. Supply availability charge per month for each kVA of chargeable supply capacity</t>
  </si>
  <si>
    <t>(i) For each unit supplied between 16.00 and 19.00 hours each day on Mondays to Fridays inclusive during</t>
  </si>
  <si>
    <t>(a) December and January</t>
  </si>
  <si>
    <t>(b) November and February</t>
  </si>
  <si>
    <t>(ii) For each unit supplied between 08.30 and 20.00 hours each day on Mondays to Fridays inclusive during the months of December to February inclusive, other than charged at rates (i) (a) or (b) above</t>
  </si>
  <si>
    <t>(iii) For other winter day units supplied between 07.30 and 00.30 hours</t>
  </si>
  <si>
    <t>(iv) For winter night units supplied between 00.30 and 07.30 hours</t>
  </si>
  <si>
    <t>(i) For each summer day units supplied between 07.30 and 00.30 hours</t>
  </si>
  <si>
    <t>(ii) For summer night units supplied between 00.30 and 07.30 hours</t>
  </si>
  <si>
    <t>Bulgaria</t>
  </si>
  <si>
    <t>Margate</t>
  </si>
  <si>
    <t>Month</t>
  </si>
  <si>
    <t>Electricity peak units (kVAh)</t>
  </si>
  <si>
    <t>Electricity off-peak units (kVAh)</t>
  </si>
  <si>
    <t>Monthly maximum demand (kVA)</t>
  </si>
  <si>
    <t>January</t>
  </si>
  <si>
    <t>February</t>
  </si>
  <si>
    <t>March</t>
  </si>
  <si>
    <t>April</t>
  </si>
  <si>
    <t>May</t>
  </si>
  <si>
    <t>June</t>
  </si>
  <si>
    <t>July</t>
  </si>
  <si>
    <t>August</t>
  </si>
  <si>
    <t>September</t>
  </si>
  <si>
    <t>October</t>
  </si>
  <si>
    <t>November</t>
  </si>
  <si>
    <t>December</t>
  </si>
  <si>
    <t>Pamporovo</t>
  </si>
  <si>
    <t>Pamporova, Bulgaria properties</t>
  </si>
  <si>
    <t xml:space="preserve">Declared Maximum Supply Capacity </t>
  </si>
  <si>
    <t>kW</t>
  </si>
  <si>
    <t>Margate, Uk properties</t>
  </si>
  <si>
    <t>Hotel Chain in 3 Locations (number of properties in each location)</t>
  </si>
  <si>
    <t>Assume: Bulgaria uses the UK model.</t>
  </si>
  <si>
    <t>3. Maximum demand charge per month for each kVA of monthly maximum demand in the months of:</t>
  </si>
  <si>
    <t>December and January</t>
  </si>
  <si>
    <t>November and February</t>
  </si>
  <si>
    <t>17.60p</t>
  </si>
  <si>
    <t>30.50p</t>
  </si>
  <si>
    <t>7.45p</t>
  </si>
  <si>
    <t>2.65p</t>
  </si>
  <si>
    <t>5.30p</t>
  </si>
  <si>
    <t>4.51p</t>
  </si>
  <si>
    <t>1.19p</t>
  </si>
  <si>
    <t>33.64p</t>
  </si>
  <si>
    <t>19.41p</t>
  </si>
  <si>
    <t>8.22p</t>
  </si>
  <si>
    <t>5.85p</t>
  </si>
  <si>
    <t>2.92p</t>
  </si>
  <si>
    <t>1.18p</t>
  </si>
  <si>
    <t>4.45p</t>
  </si>
  <si>
    <t>United Kingdom</t>
  </si>
  <si>
    <t>Elemental Charge</t>
  </si>
  <si>
    <t>Calculation</t>
  </si>
  <si>
    <t>Supply Availability Charge</t>
  </si>
  <si>
    <t>Monthly Standing Charge</t>
  </si>
  <si>
    <t>Maximum Demand Charges</t>
  </si>
  <si>
    <t>Energy Charges</t>
  </si>
  <si>
    <t>Peak Rate</t>
  </si>
  <si>
    <t>Off-Peak</t>
  </si>
  <si>
    <t>Annual Electricity Cost</t>
  </si>
  <si>
    <r>
      <t>Cost (</t>
    </r>
    <r>
      <rPr>
        <b/>
        <sz val="12"/>
        <color theme="1"/>
        <rFont val="Calibri"/>
        <family val="2"/>
      </rPr>
      <t>£)</t>
    </r>
  </si>
  <si>
    <t>Total</t>
  </si>
  <si>
    <t>6.27p</t>
  </si>
  <si>
    <t>3.14p</t>
  </si>
  <si>
    <t>5. Winter unit charges (p/kVAh) (November to March inclusive)</t>
  </si>
  <si>
    <t>6. Summer unit charges (p/kVAh) (April to October inclusive)</t>
  </si>
  <si>
    <t>4. Unit charges for maximum demand tariffs (p/kVAh)</t>
  </si>
  <si>
    <t>For each unit supplied</t>
  </si>
  <si>
    <t>For each unit supplied between 00.330 and 07.30 each night</t>
  </si>
  <si>
    <t>Average Unit Price of Electricity</t>
  </si>
  <si>
    <t>Nessebar</t>
  </si>
  <si>
    <t>Nessebar, Bulgaria properties</t>
  </si>
  <si>
    <t>Annual Electricity Cost for Pamporovo =</t>
  </si>
  <si>
    <t>Total Annual Cost for All Units =</t>
  </si>
  <si>
    <t>Determine total annual energy cost for all properties combined (see pages 38-42 in your text)</t>
  </si>
  <si>
    <t>Annual Cost for Margate (in GBP)=</t>
  </si>
  <si>
    <t>Annual Cost for Nessebar (in GBP)=</t>
  </si>
  <si>
    <t>Annual Cost for Pamporovo (in GBP)=</t>
  </si>
  <si>
    <t xml:space="preserve"> kVA @ £5.40</t>
  </si>
  <si>
    <t xml:space="preserve"> kVA @ £2.70</t>
  </si>
  <si>
    <t>kVA@ £1.40 per kVA x 12</t>
  </si>
  <si>
    <t xml:space="preserve"> x 12</t>
  </si>
  <si>
    <t xml:space="preserve"> @  6.15 p/kVAh</t>
  </si>
  <si>
    <t xml:space="preserve"> @  2.65p/kVAh</t>
  </si>
  <si>
    <t xml:space="preserve"> @ 6.78 p/kVAh</t>
  </si>
  <si>
    <t xml:space="preserve"> @ 2.92 p/kVAh</t>
  </si>
  <si>
    <t>kVA @ €3.14</t>
  </si>
  <si>
    <t xml:space="preserve"> kVA @ €3.14</t>
  </si>
  <si>
    <t xml:space="preserve"> kVA @ €6.27</t>
  </si>
  <si>
    <t>kVA @ €6.27</t>
  </si>
  <si>
    <t xml:space="preserve"> kVA @ €1.7069 x 12</t>
  </si>
  <si>
    <t xml:space="preserve"> kVAh @ 6.78 p/kVAh</t>
  </si>
  <si>
    <t xml:space="preserve"> kVAh @ 2.92 p/kVAh</t>
  </si>
  <si>
    <t>Cost (€)</t>
  </si>
  <si>
    <t>Annual Electricity Cost for Margate =</t>
  </si>
  <si>
    <t>Annual Electricity Cost for Nessebar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</si>
</sst>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 #,##0.00_ ;_ * \-#,##0.00_ ;_ * &quot;-&quot;??_ ;_ @_ "/>
    <numFmt numFmtId="165" formatCode="0.0000"/>
    <numFmt numFmtId="166" formatCode="_(* #,##0_);_(* \(#,##0\);_(* &quot;-&quot;??_);_(@_)"/>
    <numFmt numFmtId="167" formatCode="[$€-2]\ #,##0.0000"/>
    <numFmt numFmtId="168" formatCode="[$£-809]#,##0"/>
    <numFmt numFmtId="169" formatCode="[$£-809]#,##0.0"/>
  </numFmts>
  <fonts count="8"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Arial"/>
      <family val="2"/>
    </font>
    <font>
      <b/>
      <sz val="12"/>
      <color rgb="FFFF0000"/>
      <name val="Arial"/>
      <family val="2"/>
    </font>
    <font>
      <b/>
      <sz val="12"/>
      <color theme="1"/>
      <name val="Arial"/>
      <family val="2"/>
    </font>
    <font>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66FF33"/>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2" fillId="0" borderId="0" xfId="0" applyFont="1"/>
    <xf numFmtId="0" fontId="0" fillId="0" borderId="0" xfId="0" applyAlignment="1">
      <alignment wrapText="1"/>
    </xf>
    <xf numFmtId="0" fontId="0" fillId="0" borderId="0" xfId="0" applyAlignment="1">
      <alignment horizontal="right"/>
    </xf>
    <xf numFmtId="165" fontId="0" fillId="0" borderId="0" xfId="0" applyNumberFormat="1"/>
    <xf numFmtId="1" fontId="0" fillId="0" borderId="0" xfId="0" applyNumberFormat="1"/>
    <xf numFmtId="165" fontId="0" fillId="0" borderId="0" xfId="0" applyNumberFormat="1" applyAlignment="1">
      <alignment wrapText="1"/>
    </xf>
    <xf numFmtId="0" fontId="0" fillId="3" borderId="0" xfId="0" applyFill="1"/>
    <xf numFmtId="0" fontId="0" fillId="2" borderId="0" xfId="0" applyFill="1" applyBorder="1"/>
    <xf numFmtId="0" fontId="2" fillId="3" borderId="0" xfId="0" applyFont="1" applyFill="1"/>
    <xf numFmtId="0" fontId="0" fillId="3" borderId="0" xfId="0" applyFill="1" applyAlignment="1">
      <alignment wrapText="1"/>
    </xf>
    <xf numFmtId="0" fontId="0" fillId="4" borderId="2" xfId="0" applyFill="1" applyBorder="1"/>
    <xf numFmtId="0" fontId="0" fillId="4" borderId="2" xfId="0" applyFill="1" applyBorder="1" applyAlignment="1">
      <alignment wrapText="1"/>
    </xf>
    <xf numFmtId="0" fontId="0" fillId="4" borderId="3" xfId="0" applyFill="1" applyBorder="1"/>
    <xf numFmtId="0" fontId="0" fillId="4" borderId="3" xfId="0" applyFill="1" applyBorder="1" applyAlignment="1">
      <alignment wrapText="1"/>
    </xf>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2" fillId="2" borderId="11" xfId="0" applyFont="1" applyFill="1" applyBorder="1"/>
    <xf numFmtId="0" fontId="2" fillId="0" borderId="11" xfId="0" applyFont="1" applyBorder="1"/>
    <xf numFmtId="0" fontId="0" fillId="0" borderId="11" xfId="0" applyBorder="1"/>
    <xf numFmtId="0" fontId="2" fillId="2" borderId="5" xfId="0" applyFont="1" applyFill="1" applyBorder="1"/>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3" borderId="9" xfId="0" applyFill="1" applyBorder="1"/>
    <xf numFmtId="0" fontId="0" fillId="3" borderId="3" xfId="0" applyFill="1" applyBorder="1" applyAlignment="1">
      <alignment wrapText="1"/>
    </xf>
    <xf numFmtId="0" fontId="0" fillId="3" borderId="3" xfId="0" applyFill="1" applyBorder="1"/>
    <xf numFmtId="0" fontId="0" fillId="4" borderId="1" xfId="0" applyFill="1" applyBorder="1"/>
    <xf numFmtId="166" fontId="0" fillId="4" borderId="1" xfId="1" applyNumberFormat="1"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2" fillId="3" borderId="8" xfId="0" applyFont="1" applyFill="1" applyBorder="1"/>
    <xf numFmtId="0" fontId="2" fillId="3" borderId="3" xfId="0" applyFont="1" applyFill="1" applyBorder="1"/>
    <xf numFmtId="0" fontId="2" fillId="2" borderId="0" xfId="0" applyFont="1" applyFill="1" applyBorder="1"/>
    <xf numFmtId="0" fontId="0" fillId="0" borderId="4" xfId="0" applyBorder="1"/>
    <xf numFmtId="0" fontId="0" fillId="4" borderId="9" xfId="0" applyFill="1" applyBorder="1" applyAlignment="1"/>
    <xf numFmtId="0" fontId="0" fillId="4" borderId="8" xfId="0" applyFill="1" applyBorder="1" applyAlignment="1"/>
    <xf numFmtId="0" fontId="2" fillId="4" borderId="1" xfId="0" applyFont="1" applyFill="1" applyBorder="1" applyAlignment="1">
      <alignment wrapText="1"/>
    </xf>
    <xf numFmtId="0" fontId="2" fillId="3" borderId="1" xfId="0" applyFont="1" applyFill="1" applyBorder="1"/>
    <xf numFmtId="0" fontId="2" fillId="4" borderId="1" xfId="0" applyFont="1" applyFill="1" applyBorder="1"/>
    <xf numFmtId="0" fontId="0" fillId="4" borderId="1" xfId="0" applyFont="1" applyFill="1" applyBorder="1"/>
    <xf numFmtId="0" fontId="2" fillId="2" borderId="10" xfId="0" applyFont="1" applyFill="1" applyBorder="1"/>
    <xf numFmtId="0" fontId="0" fillId="0" borderId="0" xfId="0" applyBorder="1"/>
    <xf numFmtId="0" fontId="0" fillId="4" borderId="1" xfId="0" applyFill="1" applyBorder="1" applyAlignment="1">
      <alignment horizontal="right"/>
    </xf>
    <xf numFmtId="0" fontId="0" fillId="2" borderId="0" xfId="0" applyFill="1" applyBorder="1" applyAlignment="1">
      <alignment horizontal="center" vertical="center"/>
    </xf>
    <xf numFmtId="166" fontId="0" fillId="4" borderId="1" xfId="1" applyNumberFormat="1" applyFont="1" applyFill="1" applyBorder="1" applyAlignment="1">
      <alignment horizontal="right"/>
    </xf>
    <xf numFmtId="3" fontId="0" fillId="4" borderId="1" xfId="0" applyNumberFormat="1" applyFill="1" applyBorder="1" applyAlignment="1">
      <alignment horizontal="right"/>
    </xf>
    <xf numFmtId="1" fontId="0" fillId="4" borderId="1" xfId="0" applyNumberFormat="1" applyFill="1" applyBorder="1" applyAlignment="1">
      <alignment horizontal="right"/>
    </xf>
    <xf numFmtId="166" fontId="0" fillId="4" borderId="1" xfId="1" applyNumberFormat="1" applyFont="1" applyFill="1" applyBorder="1" applyAlignment="1">
      <alignment horizontal="right" vertical="center"/>
    </xf>
    <xf numFmtId="0" fontId="0" fillId="0" borderId="0" xfId="0" applyFill="1" applyBorder="1"/>
    <xf numFmtId="0" fontId="0" fillId="4" borderId="8" xfId="0" applyFont="1" applyFill="1" applyBorder="1"/>
    <xf numFmtId="2" fontId="0" fillId="4" borderId="8" xfId="0" applyNumberFormat="1" applyFill="1" applyBorder="1" applyAlignment="1">
      <alignment horizontal="center" vertical="center"/>
    </xf>
    <xf numFmtId="2" fontId="0" fillId="4" borderId="9" xfId="0" applyNumberFormat="1" applyFill="1" applyBorder="1" applyAlignment="1">
      <alignment horizontal="center" vertical="center"/>
    </xf>
    <xf numFmtId="0" fontId="0" fillId="4" borderId="0" xfId="0" applyFill="1" applyAlignment="1">
      <alignment horizontal="right"/>
    </xf>
    <xf numFmtId="0" fontId="0" fillId="4" borderId="3" xfId="0" applyFill="1" applyBorder="1" applyAlignment="1">
      <alignment horizontal="right"/>
    </xf>
    <xf numFmtId="0" fontId="2" fillId="4" borderId="1" xfId="0" applyFont="1" applyFill="1" applyBorder="1" applyAlignment="1">
      <alignment horizontal="right"/>
    </xf>
    <xf numFmtId="0" fontId="2" fillId="3" borderId="1" xfId="0" applyFont="1" applyFill="1" applyBorder="1" applyAlignment="1">
      <alignment horizontal="right"/>
    </xf>
    <xf numFmtId="4" fontId="0" fillId="4" borderId="3" xfId="0" applyNumberFormat="1" applyFill="1" applyBorder="1" applyAlignment="1">
      <alignment horizontal="right"/>
    </xf>
    <xf numFmtId="0" fontId="2" fillId="0" borderId="0" xfId="0" applyFont="1" applyAlignment="1">
      <alignment horizontal="right"/>
    </xf>
    <xf numFmtId="4" fontId="0" fillId="5" borderId="1" xfId="0" applyNumberFormat="1" applyFill="1" applyBorder="1" applyAlignment="1">
      <alignment horizontal="right"/>
    </xf>
    <xf numFmtId="0" fontId="4" fillId="0" borderId="0" xfId="0" applyFont="1" applyAlignment="1">
      <alignment vertical="center"/>
    </xf>
    <xf numFmtId="2" fontId="0" fillId="5" borderId="9" xfId="0" applyNumberFormat="1" applyFill="1" applyBorder="1" applyAlignment="1">
      <alignment horizontal="right"/>
    </xf>
    <xf numFmtId="4" fontId="0" fillId="5" borderId="0" xfId="0" applyNumberFormat="1" applyFill="1" applyAlignment="1">
      <alignment horizontal="right"/>
    </xf>
    <xf numFmtId="1" fontId="0" fillId="5" borderId="1" xfId="0" applyNumberFormat="1" applyFill="1" applyBorder="1" applyAlignment="1">
      <alignment horizontal="right"/>
    </xf>
    <xf numFmtId="0" fontId="0" fillId="5" borderId="6" xfId="0" applyFill="1" applyBorder="1"/>
    <xf numFmtId="4" fontId="0" fillId="6" borderId="1" xfId="0" applyNumberFormat="1" applyFill="1" applyBorder="1" applyAlignment="1">
      <alignment horizontal="right"/>
    </xf>
    <xf numFmtId="0" fontId="0" fillId="6" borderId="8" xfId="0" applyFill="1" applyBorder="1"/>
    <xf numFmtId="166" fontId="0" fillId="6" borderId="1" xfId="1" applyNumberFormat="1" applyFont="1" applyFill="1" applyBorder="1" applyAlignment="1">
      <alignment horizontal="center"/>
    </xf>
    <xf numFmtId="4" fontId="0" fillId="7" borderId="1" xfId="0" applyNumberFormat="1" applyFill="1" applyBorder="1" applyAlignment="1">
      <alignment horizontal="right"/>
    </xf>
    <xf numFmtId="0" fontId="0" fillId="7" borderId="8" xfId="0" applyFill="1" applyBorder="1"/>
    <xf numFmtId="166" fontId="0" fillId="7" borderId="1" xfId="1" applyNumberFormat="1" applyFont="1" applyFill="1" applyBorder="1" applyAlignment="1">
      <alignment horizontal="center"/>
    </xf>
    <xf numFmtId="166" fontId="0" fillId="7" borderId="1" xfId="0" applyNumberFormat="1" applyFill="1" applyBorder="1" applyAlignment="1">
      <alignment horizontal="right"/>
    </xf>
    <xf numFmtId="164" fontId="0" fillId="7" borderId="9" xfId="0" applyNumberFormat="1" applyFill="1" applyBorder="1" applyAlignment="1">
      <alignment horizontal="right"/>
    </xf>
    <xf numFmtId="166" fontId="0" fillId="6" borderId="1" xfId="1" applyNumberFormat="1" applyFont="1" applyFill="1" applyBorder="1" applyAlignment="1">
      <alignment horizontal="right"/>
    </xf>
    <xf numFmtId="164" fontId="0" fillId="6" borderId="9" xfId="0" applyNumberFormat="1" applyFill="1" applyBorder="1" applyAlignment="1">
      <alignment horizontal="right"/>
    </xf>
    <xf numFmtId="4" fontId="0" fillId="6" borderId="0" xfId="0" applyNumberFormat="1" applyFill="1"/>
    <xf numFmtId="4" fontId="0" fillId="7" borderId="0" xfId="0" applyNumberFormat="1" applyFill="1"/>
    <xf numFmtId="4" fontId="0" fillId="4" borderId="9" xfId="0" applyNumberFormat="1" applyFill="1" applyBorder="1" applyAlignment="1">
      <alignment horizontal="right"/>
    </xf>
    <xf numFmtId="0" fontId="5" fillId="0" borderId="0" xfId="0" applyFont="1" applyFill="1" applyAlignment="1">
      <alignment vertical="center"/>
    </xf>
    <xf numFmtId="0" fontId="0" fillId="0" borderId="0" xfId="0" applyFill="1"/>
    <xf numFmtId="0" fontId="6" fillId="0" borderId="0" xfId="0" applyFont="1" applyFill="1" applyAlignment="1">
      <alignment vertical="center"/>
    </xf>
    <xf numFmtId="0" fontId="4" fillId="0" borderId="0" xfId="0" applyFont="1" applyFill="1" applyAlignment="1">
      <alignment vertical="center"/>
    </xf>
    <xf numFmtId="4" fontId="0" fillId="0" borderId="0" xfId="0" applyNumberFormat="1"/>
    <xf numFmtId="166" fontId="2" fillId="6" borderId="1" xfId="1" applyNumberFormat="1" applyFont="1" applyFill="1" applyBorder="1" applyAlignment="1">
      <alignment horizontal="center"/>
    </xf>
    <xf numFmtId="166" fontId="2" fillId="5" borderId="1" xfId="1" applyNumberFormat="1" applyFont="1" applyFill="1" applyBorder="1" applyAlignment="1">
      <alignment horizontal="right"/>
    </xf>
    <xf numFmtId="166" fontId="2" fillId="7" borderId="1" xfId="0" applyNumberFormat="1" applyFont="1" applyFill="1" applyBorder="1"/>
    <xf numFmtId="4" fontId="0" fillId="8" borderId="1" xfId="0" applyNumberFormat="1" applyFill="1" applyBorder="1"/>
    <xf numFmtId="4" fontId="2" fillId="0" borderId="1" xfId="0" applyNumberFormat="1" applyFont="1" applyFill="1" applyBorder="1"/>
    <xf numFmtId="165" fontId="0" fillId="4" borderId="8" xfId="0" applyNumberFormat="1" applyFill="1" applyBorder="1" applyAlignment="1">
      <alignment horizontal="center"/>
    </xf>
    <xf numFmtId="165" fontId="0" fillId="4" borderId="9" xfId="0" applyNumberForma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167" fontId="0" fillId="6" borderId="8" xfId="0" applyNumberFormat="1" applyFill="1" applyBorder="1" applyAlignment="1">
      <alignment horizontal="center"/>
    </xf>
    <xf numFmtId="167" fontId="0" fillId="6" borderId="9" xfId="0" applyNumberFormat="1" applyFill="1" applyBorder="1" applyAlignment="1">
      <alignment horizontal="center"/>
    </xf>
    <xf numFmtId="0" fontId="0" fillId="4" borderId="8" xfId="0" applyFill="1" applyBorder="1" applyAlignment="1">
      <alignment wrapText="1"/>
    </xf>
    <xf numFmtId="0" fontId="0" fillId="4" borderId="3"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left"/>
    </xf>
    <xf numFmtId="0" fontId="0" fillId="4" borderId="3" xfId="0" applyFill="1" applyBorder="1" applyAlignment="1">
      <alignment horizontal="left"/>
    </xf>
    <xf numFmtId="0" fontId="2" fillId="3" borderId="1" xfId="0" applyFont="1" applyFill="1" applyBorder="1"/>
    <xf numFmtId="0" fontId="2" fillId="3" borderId="8" xfId="0" applyFont="1" applyFill="1" applyBorder="1" applyAlignment="1">
      <alignment horizontal="center"/>
    </xf>
    <xf numFmtId="0" fontId="2" fillId="3" borderId="9" xfId="0" applyFont="1" applyFill="1" applyBorder="1" applyAlignment="1">
      <alignment horizontal="center"/>
    </xf>
    <xf numFmtId="2" fontId="0" fillId="4" borderId="8" xfId="0" applyNumberFormat="1" applyFill="1" applyBorder="1" applyAlignment="1">
      <alignment horizontal="center" vertical="center"/>
    </xf>
    <xf numFmtId="2" fontId="0" fillId="4" borderId="9" xfId="0" applyNumberFormat="1"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2" fillId="3" borderId="3" xfId="0" applyFont="1" applyFill="1" applyBorder="1"/>
    <xf numFmtId="0" fontId="2" fillId="3" borderId="9" xfId="0" applyFont="1" applyFill="1" applyBorder="1"/>
    <xf numFmtId="168" fontId="0" fillId="5" borderId="8" xfId="0" applyNumberFormat="1" applyFill="1" applyBorder="1" applyAlignment="1">
      <alignment horizontal="center"/>
    </xf>
    <xf numFmtId="168" fontId="0" fillId="5" borderId="9" xfId="0" applyNumberFormat="1" applyFill="1" applyBorder="1" applyAlignment="1">
      <alignment horizontal="center"/>
    </xf>
    <xf numFmtId="0" fontId="0" fillId="4" borderId="8" xfId="0" applyFill="1" applyBorder="1"/>
    <xf numFmtId="0" fontId="0" fillId="4" borderId="3" xfId="0" applyFill="1" applyBorder="1"/>
    <xf numFmtId="0" fontId="2" fillId="0" borderId="0" xfId="0" applyFont="1"/>
    <xf numFmtId="0" fontId="2" fillId="3" borderId="8" xfId="0" applyFont="1" applyFill="1" applyBorder="1"/>
    <xf numFmtId="165" fontId="2" fillId="8" borderId="8" xfId="0" applyNumberFormat="1" applyFont="1" applyFill="1" applyBorder="1" applyAlignment="1">
      <alignment wrapText="1"/>
    </xf>
    <xf numFmtId="165" fontId="2" fillId="8" borderId="9" xfId="0" applyNumberFormat="1" applyFont="1" applyFill="1" applyBorder="1" applyAlignment="1">
      <alignment wrapText="1"/>
    </xf>
    <xf numFmtId="0" fontId="2" fillId="3" borderId="3" xfId="0" applyFont="1" applyFill="1" applyBorder="1" applyAlignment="1"/>
    <xf numFmtId="0" fontId="0" fillId="0" borderId="9" xfId="0" applyBorder="1" applyAlignment="1"/>
    <xf numFmtId="169" fontId="0" fillId="5" borderId="8" xfId="0" applyNumberFormat="1" applyFill="1" applyBorder="1" applyAlignment="1">
      <alignment horizontal="center" vertical="center"/>
    </xf>
    <xf numFmtId="169" fontId="0" fillId="5" borderId="9" xfId="0" applyNumberFormat="1" applyFill="1" applyBorder="1" applyAlignment="1">
      <alignment horizontal="center" vertical="center"/>
    </xf>
    <xf numFmtId="169" fontId="0" fillId="4" borderId="8" xfId="0" applyNumberFormat="1" applyFill="1" applyBorder="1" applyAlignment="1">
      <alignment horizontal="center" vertical="center"/>
    </xf>
    <xf numFmtId="169" fontId="0" fillId="4" borderId="9" xfId="0" applyNumberFormat="1" applyFill="1" applyBorder="1" applyAlignment="1">
      <alignment horizontal="center" vertical="center"/>
    </xf>
    <xf numFmtId="166" fontId="7" fillId="4" borderId="1"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tabSelected="1" zoomScale="55" zoomScaleNormal="55" workbookViewId="0">
      <selection activeCell="P8" sqref="P8"/>
    </sheetView>
  </sheetViews>
  <sheetFormatPr defaultRowHeight="15.75" x14ac:dyDescent="0.25"/>
  <cols>
    <col min="2" max="2" width="5.875" customWidth="1"/>
    <col min="3" max="3" width="65.25" style="2" customWidth="1"/>
    <col min="4" max="4" width="2.375" customWidth="1"/>
    <col min="5" max="5" width="10.5" customWidth="1"/>
    <col min="8" max="8" width="11.625" customWidth="1"/>
    <col min="9" max="9" width="14.75" customWidth="1"/>
    <col min="10" max="10" width="14.625" customWidth="1"/>
    <col min="11" max="11" width="15.5" customWidth="1"/>
    <col min="12" max="12" width="17" customWidth="1"/>
    <col min="13" max="13" width="8.25" customWidth="1"/>
    <col min="14" max="14" width="21.75" customWidth="1"/>
    <col min="15" max="15" width="30.375" customWidth="1"/>
    <col min="16" max="16" width="28.375" customWidth="1"/>
    <col min="17" max="17" width="17.375" customWidth="1"/>
    <col min="19" max="19" width="11" bestFit="1" customWidth="1"/>
    <col min="20" max="20" width="13.25" bestFit="1" customWidth="1"/>
  </cols>
  <sheetData>
    <row r="1" spans="1:21" x14ac:dyDescent="0.25">
      <c r="A1" s="1" t="s">
        <v>78</v>
      </c>
    </row>
    <row r="2" spans="1:21" x14ac:dyDescent="0.25">
      <c r="A2" s="1"/>
    </row>
    <row r="3" spans="1:21" x14ac:dyDescent="0.25">
      <c r="B3" s="113" t="s">
        <v>36</v>
      </c>
      <c r="C3" s="113"/>
      <c r="D3" s="113"/>
    </row>
    <row r="4" spans="1:21" x14ac:dyDescent="0.25">
      <c r="A4" s="1"/>
    </row>
    <row r="5" spans="1:21" x14ac:dyDescent="0.25">
      <c r="B5" s="114" t="s">
        <v>0</v>
      </c>
      <c r="C5" s="108"/>
      <c r="D5" s="115">
        <v>0.86119999999999997</v>
      </c>
      <c r="E5" s="116"/>
      <c r="F5" s="117" t="s">
        <v>0</v>
      </c>
      <c r="G5" s="118"/>
    </row>
    <row r="6" spans="1:21" x14ac:dyDescent="0.25">
      <c r="A6" s="34"/>
      <c r="B6" s="35"/>
      <c r="E6" s="6"/>
    </row>
    <row r="7" spans="1:21" x14ac:dyDescent="0.25">
      <c r="A7" s="19"/>
      <c r="B7" s="32" t="s">
        <v>35</v>
      </c>
      <c r="C7" s="26"/>
      <c r="D7" s="27"/>
      <c r="E7" s="27"/>
      <c r="F7" s="25"/>
      <c r="I7" s="107" t="s">
        <v>13</v>
      </c>
      <c r="J7" s="107"/>
      <c r="K7" s="107"/>
      <c r="L7" s="108"/>
      <c r="O7" s="39" t="s">
        <v>55</v>
      </c>
      <c r="P7" s="57" t="s">
        <v>56</v>
      </c>
      <c r="Q7" s="57" t="s">
        <v>64</v>
      </c>
    </row>
    <row r="8" spans="1:21" ht="47.25" x14ac:dyDescent="0.25">
      <c r="A8" s="19"/>
      <c r="B8" s="15">
        <v>4</v>
      </c>
      <c r="C8" s="11" t="s">
        <v>34</v>
      </c>
      <c r="D8" s="11"/>
      <c r="E8" s="11"/>
      <c r="F8" s="16"/>
      <c r="I8" s="38" t="s">
        <v>14</v>
      </c>
      <c r="J8" s="38" t="s">
        <v>15</v>
      </c>
      <c r="K8" s="38" t="s">
        <v>16</v>
      </c>
      <c r="L8" s="38" t="s">
        <v>17</v>
      </c>
      <c r="O8" s="41" t="s">
        <v>58</v>
      </c>
      <c r="P8" s="44" t="s">
        <v>85</v>
      </c>
      <c r="Q8" s="60">
        <f>E20*12</f>
        <v>384</v>
      </c>
    </row>
    <row r="9" spans="1:21" x14ac:dyDescent="0.25">
      <c r="A9" s="20"/>
      <c r="B9" s="17">
        <v>3</v>
      </c>
      <c r="C9" s="13" t="s">
        <v>75</v>
      </c>
      <c r="D9" s="13"/>
      <c r="E9" s="13"/>
      <c r="F9" s="18"/>
      <c r="I9" s="28" t="s">
        <v>18</v>
      </c>
      <c r="J9" s="46">
        <v>245432</v>
      </c>
      <c r="K9" s="47">
        <v>59657</v>
      </c>
      <c r="L9" s="64">
        <v>627</v>
      </c>
      <c r="O9" s="41" t="s">
        <v>57</v>
      </c>
      <c r="P9" s="54" t="s">
        <v>84</v>
      </c>
      <c r="Q9" s="60">
        <f>E21*E13*12</f>
        <v>11339.999999999998</v>
      </c>
    </row>
    <row r="10" spans="1:21" x14ac:dyDescent="0.25">
      <c r="A10" s="21"/>
      <c r="B10" s="17">
        <v>1</v>
      </c>
      <c r="C10" s="13" t="s">
        <v>31</v>
      </c>
      <c r="D10" s="13"/>
      <c r="E10" s="13"/>
      <c r="F10" s="18"/>
      <c r="I10" s="28" t="s">
        <v>19</v>
      </c>
      <c r="J10" s="49">
        <v>233160</v>
      </c>
      <c r="K10" s="49">
        <v>51902</v>
      </c>
      <c r="L10" s="64">
        <v>585</v>
      </c>
      <c r="O10" s="51" t="s">
        <v>59</v>
      </c>
      <c r="P10" s="55"/>
      <c r="Q10" s="78"/>
    </row>
    <row r="11" spans="1:21" x14ac:dyDescent="0.25">
      <c r="A11" s="42"/>
      <c r="B11" s="43"/>
      <c r="C11"/>
      <c r="I11" s="28" t="s">
        <v>20</v>
      </c>
      <c r="J11" s="49">
        <v>213526</v>
      </c>
      <c r="K11" s="49">
        <v>45936</v>
      </c>
      <c r="L11" s="48">
        <v>504</v>
      </c>
      <c r="O11" s="41" t="s">
        <v>29</v>
      </c>
      <c r="P11" s="44" t="s">
        <v>82</v>
      </c>
      <c r="Q11" s="60">
        <f>L20*5.4</f>
        <v>3564.0000000000005</v>
      </c>
    </row>
    <row r="12" spans="1:21" x14ac:dyDescent="0.25">
      <c r="A12" s="22"/>
      <c r="B12" s="32" t="s">
        <v>32</v>
      </c>
      <c r="C12" s="27"/>
      <c r="D12" s="26"/>
      <c r="E12" s="27"/>
      <c r="F12" s="25"/>
      <c r="I12" s="28" t="s">
        <v>21</v>
      </c>
      <c r="J12" s="49">
        <v>206163</v>
      </c>
      <c r="K12" s="49">
        <v>41760</v>
      </c>
      <c r="L12" s="48">
        <v>499</v>
      </c>
      <c r="O12" s="41" t="s">
        <v>18</v>
      </c>
      <c r="P12" s="44" t="s">
        <v>82</v>
      </c>
      <c r="Q12" s="60">
        <f>L9*E23</f>
        <v>3385.8</v>
      </c>
    </row>
    <row r="13" spans="1:21" x14ac:dyDescent="0.25">
      <c r="A13" s="22"/>
      <c r="B13" s="11" t="s">
        <v>34</v>
      </c>
      <c r="C13" s="12"/>
      <c r="D13" s="16"/>
      <c r="E13" s="65">
        <v>675</v>
      </c>
      <c r="F13" s="16" t="s">
        <v>33</v>
      </c>
      <c r="I13" s="28" t="s">
        <v>22</v>
      </c>
      <c r="J13" s="49">
        <v>188983</v>
      </c>
      <c r="K13" s="49">
        <v>38777</v>
      </c>
      <c r="L13" s="48">
        <v>452</v>
      </c>
      <c r="O13" s="41" t="s">
        <v>28</v>
      </c>
      <c r="P13" s="44" t="s">
        <v>83</v>
      </c>
      <c r="Q13" s="60">
        <f>L19*E24</f>
        <v>1390.5</v>
      </c>
    </row>
    <row r="14" spans="1:21" x14ac:dyDescent="0.25">
      <c r="A14" s="1"/>
      <c r="B14" s="17" t="s">
        <v>75</v>
      </c>
      <c r="C14" s="14"/>
      <c r="D14" s="18"/>
      <c r="E14" s="67">
        <v>350</v>
      </c>
      <c r="F14" s="18" t="s">
        <v>33</v>
      </c>
      <c r="I14" s="28" t="s">
        <v>23</v>
      </c>
      <c r="J14" s="49">
        <v>179165</v>
      </c>
      <c r="K14" s="49">
        <v>33408</v>
      </c>
      <c r="L14" s="48">
        <v>404</v>
      </c>
      <c r="O14" s="41" t="s">
        <v>19</v>
      </c>
      <c r="P14" s="44" t="s">
        <v>83</v>
      </c>
      <c r="Q14" s="60">
        <f>L10*E24</f>
        <v>1579.5</v>
      </c>
    </row>
    <row r="15" spans="1:21" x14ac:dyDescent="0.25">
      <c r="B15" s="17" t="s">
        <v>31</v>
      </c>
      <c r="C15" s="14"/>
      <c r="D15" s="18"/>
      <c r="E15" s="70">
        <v>425</v>
      </c>
      <c r="F15" s="18" t="s">
        <v>33</v>
      </c>
      <c r="I15" s="28" t="s">
        <v>24</v>
      </c>
      <c r="J15" s="49">
        <v>164439</v>
      </c>
      <c r="K15" s="49">
        <v>23863</v>
      </c>
      <c r="L15" s="48">
        <v>387</v>
      </c>
      <c r="O15" s="51" t="s">
        <v>60</v>
      </c>
      <c r="P15" s="55"/>
      <c r="Q15" s="78"/>
      <c r="S15" s="83"/>
      <c r="T15" s="83"/>
      <c r="U15" s="83"/>
    </row>
    <row r="16" spans="1:21" x14ac:dyDescent="0.25">
      <c r="I16" s="28" t="s">
        <v>25</v>
      </c>
      <c r="J16" s="49">
        <v>154622</v>
      </c>
      <c r="K16" s="49">
        <v>25653</v>
      </c>
      <c r="L16" s="48">
        <v>394</v>
      </c>
      <c r="O16" s="41" t="s">
        <v>61</v>
      </c>
      <c r="P16" s="44" t="s">
        <v>86</v>
      </c>
      <c r="Q16" s="60">
        <f>+J21*0.0615</f>
        <v>148525.57500000001</v>
      </c>
      <c r="S16" s="83"/>
      <c r="T16" s="83"/>
      <c r="U16" s="83"/>
    </row>
    <row r="17" spans="2:21" x14ac:dyDescent="0.25">
      <c r="I17" s="28" t="s">
        <v>26</v>
      </c>
      <c r="J17" s="49">
        <v>184074</v>
      </c>
      <c r="K17" s="49">
        <v>29829</v>
      </c>
      <c r="L17" s="48">
        <v>434</v>
      </c>
      <c r="O17" s="41" t="s">
        <v>62</v>
      </c>
      <c r="P17" s="44" t="s">
        <v>87</v>
      </c>
      <c r="Q17" s="60">
        <f>+K21*0.0265</f>
        <v>12631.5165</v>
      </c>
      <c r="S17" s="83"/>
      <c r="T17" s="83"/>
      <c r="U17" s="83"/>
    </row>
    <row r="18" spans="2:21" x14ac:dyDescent="0.25">
      <c r="I18" s="28" t="s">
        <v>27</v>
      </c>
      <c r="J18" s="49">
        <v>198800</v>
      </c>
      <c r="K18" s="49">
        <v>35794</v>
      </c>
      <c r="L18" s="48">
        <v>479</v>
      </c>
      <c r="O18" s="28"/>
      <c r="P18" s="56" t="s">
        <v>63</v>
      </c>
      <c r="Q18" s="60">
        <f>SUM(Q8:Q17)</f>
        <v>182800.8915</v>
      </c>
      <c r="S18" s="83"/>
      <c r="T18" s="83"/>
      <c r="U18" s="83"/>
    </row>
    <row r="19" spans="2:21" x14ac:dyDescent="0.25">
      <c r="B19" s="9" t="s">
        <v>54</v>
      </c>
      <c r="C19" s="10"/>
      <c r="D19" s="7"/>
      <c r="E19" s="101" t="s">
        <v>1</v>
      </c>
      <c r="F19" s="102"/>
      <c r="I19" s="28" t="s">
        <v>28</v>
      </c>
      <c r="J19" s="49">
        <v>213526</v>
      </c>
      <c r="K19" s="49">
        <v>40567</v>
      </c>
      <c r="L19" s="64">
        <v>515</v>
      </c>
      <c r="O19" s="28" t="s">
        <v>73</v>
      </c>
      <c r="P19" s="58"/>
      <c r="Q19" s="62">
        <f>+Q18*100/(J21+K21)</f>
        <v>6.3215477445706014</v>
      </c>
      <c r="S19" s="83"/>
      <c r="T19" s="83"/>
      <c r="U19" s="83"/>
    </row>
    <row r="20" spans="2:21" ht="30.75" customHeight="1" x14ac:dyDescent="0.25">
      <c r="B20" s="17" t="s">
        <v>2</v>
      </c>
      <c r="C20" s="14"/>
      <c r="D20" s="18"/>
      <c r="E20" s="109">
        <v>32</v>
      </c>
      <c r="F20" s="110"/>
      <c r="I20" s="28" t="s">
        <v>29</v>
      </c>
      <c r="J20" s="49">
        <v>233160</v>
      </c>
      <c r="K20" s="49">
        <v>49515</v>
      </c>
      <c r="L20" s="64">
        <v>660</v>
      </c>
      <c r="P20" s="59" t="s">
        <v>98</v>
      </c>
      <c r="Q20" s="63">
        <f>Q18</f>
        <v>182800.8915</v>
      </c>
      <c r="S20" s="83"/>
      <c r="T20" s="83"/>
      <c r="U20" s="83"/>
    </row>
    <row r="21" spans="2:21" x14ac:dyDescent="0.25">
      <c r="B21" s="17" t="s">
        <v>3</v>
      </c>
      <c r="C21" s="14"/>
      <c r="D21" s="18"/>
      <c r="E21" s="119">
        <v>1.4</v>
      </c>
      <c r="F21" s="120"/>
      <c r="I21" s="28" t="s">
        <v>65</v>
      </c>
      <c r="J21" s="85">
        <f>SUM(J9:J20)</f>
        <v>2415050</v>
      </c>
      <c r="K21" s="85">
        <f>SUM(K9:K20)</f>
        <v>476661</v>
      </c>
      <c r="L21" s="64">
        <f>SUM(L9:L20)</f>
        <v>5940</v>
      </c>
      <c r="P21" s="3"/>
      <c r="Q21" s="3"/>
    </row>
    <row r="22" spans="2:21" ht="63" customHeight="1" x14ac:dyDescent="0.25">
      <c r="B22" s="95" t="s">
        <v>37</v>
      </c>
      <c r="C22" s="96"/>
      <c r="D22" s="96"/>
      <c r="E22" s="37"/>
      <c r="F22" s="36"/>
      <c r="L22" s="5"/>
      <c r="P22" s="3"/>
      <c r="Q22" s="3"/>
    </row>
    <row r="23" spans="2:21" x14ac:dyDescent="0.25">
      <c r="B23" s="17"/>
      <c r="C23" s="14" t="s">
        <v>38</v>
      </c>
      <c r="D23" s="18"/>
      <c r="E23" s="121">
        <v>5.4</v>
      </c>
      <c r="F23" s="122"/>
      <c r="I23" s="100" t="s">
        <v>74</v>
      </c>
      <c r="J23" s="100"/>
      <c r="K23" s="100"/>
      <c r="L23" s="100"/>
      <c r="O23" s="39" t="s">
        <v>55</v>
      </c>
      <c r="P23" s="57" t="s">
        <v>56</v>
      </c>
      <c r="Q23" s="57" t="s">
        <v>97</v>
      </c>
    </row>
    <row r="24" spans="2:21" ht="47.25" x14ac:dyDescent="0.25">
      <c r="B24" s="17"/>
      <c r="C24" s="14" t="s">
        <v>39</v>
      </c>
      <c r="D24" s="18"/>
      <c r="E24" s="121">
        <v>2.7</v>
      </c>
      <c r="F24" s="122"/>
      <c r="I24" s="38" t="s">
        <v>14</v>
      </c>
      <c r="J24" s="38" t="s">
        <v>15</v>
      </c>
      <c r="K24" s="38" t="s">
        <v>16</v>
      </c>
      <c r="L24" s="38" t="s">
        <v>17</v>
      </c>
      <c r="O24" s="41" t="s">
        <v>58</v>
      </c>
      <c r="P24" s="44" t="s">
        <v>85</v>
      </c>
      <c r="Q24" s="66">
        <f>E41*12</f>
        <v>468.18360000000007</v>
      </c>
    </row>
    <row r="25" spans="2:21" x14ac:dyDescent="0.25">
      <c r="B25" s="111" t="s">
        <v>70</v>
      </c>
      <c r="C25" s="112"/>
      <c r="D25" s="18"/>
      <c r="E25" s="52"/>
      <c r="F25" s="53"/>
      <c r="I25" s="28" t="s">
        <v>18</v>
      </c>
      <c r="J25" s="29">
        <v>49086</v>
      </c>
      <c r="K25" s="29">
        <v>8949</v>
      </c>
      <c r="L25" s="68">
        <v>110</v>
      </c>
      <c r="O25" s="41" t="s">
        <v>57</v>
      </c>
      <c r="P25" s="44" t="s">
        <v>94</v>
      </c>
      <c r="Q25" s="66">
        <f>E14*E42*12</f>
        <v>7168.9800000000014</v>
      </c>
    </row>
    <row r="26" spans="2:21" x14ac:dyDescent="0.25">
      <c r="B26" s="17"/>
      <c r="C26" s="14" t="s">
        <v>71</v>
      </c>
      <c r="D26" s="18"/>
      <c r="E26" s="52"/>
      <c r="F26" s="53"/>
      <c r="I26" s="28" t="s">
        <v>19</v>
      </c>
      <c r="J26" s="29">
        <v>46632</v>
      </c>
      <c r="K26" s="29">
        <v>8304</v>
      </c>
      <c r="L26" s="68">
        <v>105</v>
      </c>
      <c r="O26" s="51" t="s">
        <v>59</v>
      </c>
      <c r="P26" s="55"/>
      <c r="Q26" s="78"/>
    </row>
    <row r="27" spans="2:21" x14ac:dyDescent="0.25">
      <c r="B27" s="17"/>
      <c r="C27" s="14" t="s">
        <v>72</v>
      </c>
      <c r="D27" s="18"/>
      <c r="E27" s="103" t="s">
        <v>43</v>
      </c>
      <c r="F27" s="104"/>
      <c r="I27" s="28" t="s">
        <v>20</v>
      </c>
      <c r="J27" s="29">
        <v>42705</v>
      </c>
      <c r="K27" s="29">
        <v>8268</v>
      </c>
      <c r="L27" s="29">
        <v>96</v>
      </c>
      <c r="O27" s="41" t="s">
        <v>29</v>
      </c>
      <c r="P27" s="44" t="s">
        <v>93</v>
      </c>
      <c r="Q27" s="66">
        <f>L36*6.27</f>
        <v>721.05</v>
      </c>
    </row>
    <row r="28" spans="2:21" x14ac:dyDescent="0.25">
      <c r="B28" s="17" t="s">
        <v>68</v>
      </c>
      <c r="C28" s="14"/>
      <c r="D28" s="18"/>
      <c r="E28" s="105"/>
      <c r="F28" s="106"/>
      <c r="I28" s="28" t="s">
        <v>21</v>
      </c>
      <c r="J28" s="29">
        <v>41233</v>
      </c>
      <c r="K28" s="29">
        <v>8352</v>
      </c>
      <c r="L28" s="29">
        <v>100</v>
      </c>
      <c r="O28" s="41" t="s">
        <v>18</v>
      </c>
      <c r="P28" s="44" t="s">
        <v>92</v>
      </c>
      <c r="Q28" s="66">
        <f>L25*6.27</f>
        <v>689.69999999999993</v>
      </c>
    </row>
    <row r="29" spans="2:21" ht="31.5" x14ac:dyDescent="0.25">
      <c r="B29" s="17"/>
      <c r="C29" s="14" t="s">
        <v>4</v>
      </c>
      <c r="D29" s="18"/>
      <c r="E29" s="105"/>
      <c r="F29" s="106"/>
      <c r="I29" s="28" t="s">
        <v>22</v>
      </c>
      <c r="J29" s="29">
        <v>94491</v>
      </c>
      <c r="K29" s="29">
        <v>19389</v>
      </c>
      <c r="L29" s="29">
        <v>226</v>
      </c>
      <c r="O29" s="41" t="s">
        <v>28</v>
      </c>
      <c r="P29" s="44" t="s">
        <v>91</v>
      </c>
      <c r="Q29" s="66">
        <f>L35*3.14</f>
        <v>445.88</v>
      </c>
    </row>
    <row r="30" spans="2:21" x14ac:dyDescent="0.25">
      <c r="B30" s="17"/>
      <c r="C30" s="13" t="s">
        <v>5</v>
      </c>
      <c r="D30" s="18"/>
      <c r="E30" s="105" t="s">
        <v>41</v>
      </c>
      <c r="F30" s="106"/>
      <c r="I30" s="28" t="s">
        <v>23</v>
      </c>
      <c r="J30" s="29">
        <v>107499</v>
      </c>
      <c r="K30" s="29">
        <v>21715</v>
      </c>
      <c r="L30" s="29">
        <v>252</v>
      </c>
      <c r="O30" s="41" t="s">
        <v>19</v>
      </c>
      <c r="P30" s="44" t="s">
        <v>90</v>
      </c>
      <c r="Q30" s="66">
        <f>L26*3.14</f>
        <v>329.7</v>
      </c>
    </row>
    <row r="31" spans="2:21" x14ac:dyDescent="0.25">
      <c r="B31" s="17"/>
      <c r="C31" s="14" t="s">
        <v>6</v>
      </c>
      <c r="D31" s="18"/>
      <c r="E31" s="105" t="s">
        <v>40</v>
      </c>
      <c r="F31" s="106"/>
      <c r="I31" s="28" t="s">
        <v>24</v>
      </c>
      <c r="J31" s="29">
        <v>115108</v>
      </c>
      <c r="K31" s="29">
        <v>17897</v>
      </c>
      <c r="L31" s="123">
        <v>280</v>
      </c>
      <c r="O31" s="51" t="s">
        <v>60</v>
      </c>
      <c r="P31" s="55"/>
      <c r="Q31" s="78"/>
    </row>
    <row r="32" spans="2:21" ht="47.25" x14ac:dyDescent="0.25">
      <c r="B32" s="17"/>
      <c r="C32" s="14" t="s">
        <v>7</v>
      </c>
      <c r="D32" s="18"/>
      <c r="E32" s="105" t="s">
        <v>42</v>
      </c>
      <c r="F32" s="106"/>
      <c r="I32" s="28" t="s">
        <v>25</v>
      </c>
      <c r="J32" s="29">
        <v>123698</v>
      </c>
      <c r="K32" s="29">
        <v>21805</v>
      </c>
      <c r="L32" s="123">
        <v>325</v>
      </c>
      <c r="O32" s="41" t="s">
        <v>61</v>
      </c>
      <c r="P32" s="47" t="s">
        <v>88</v>
      </c>
      <c r="Q32" s="66">
        <f>+J37*0.0678</f>
        <v>62450.986799999999</v>
      </c>
    </row>
    <row r="33" spans="2:17" x14ac:dyDescent="0.25">
      <c r="B33" s="17"/>
      <c r="C33" s="14" t="s">
        <v>8</v>
      </c>
      <c r="D33" s="18"/>
      <c r="E33" s="105" t="s">
        <v>44</v>
      </c>
      <c r="F33" s="106"/>
      <c r="I33" s="28" t="s">
        <v>26</v>
      </c>
      <c r="J33" s="29">
        <v>110444</v>
      </c>
      <c r="K33" s="29">
        <v>19389</v>
      </c>
      <c r="L33" s="29">
        <v>271</v>
      </c>
      <c r="O33" s="41" t="s">
        <v>62</v>
      </c>
      <c r="P33" s="47" t="s">
        <v>89</v>
      </c>
      <c r="Q33" s="66">
        <f>+K37*0.0292</f>
        <v>4783.1643999999997</v>
      </c>
    </row>
    <row r="34" spans="2:17" x14ac:dyDescent="0.25">
      <c r="B34" s="17"/>
      <c r="C34" s="13" t="s">
        <v>9</v>
      </c>
      <c r="D34" s="18"/>
      <c r="E34" s="105" t="s">
        <v>43</v>
      </c>
      <c r="F34" s="106"/>
      <c r="I34" s="28" t="s">
        <v>27</v>
      </c>
      <c r="J34" s="29">
        <v>79520</v>
      </c>
      <c r="K34" s="29">
        <v>12170</v>
      </c>
      <c r="L34" s="29">
        <v>177</v>
      </c>
      <c r="O34" s="28"/>
      <c r="P34" s="56" t="s">
        <v>63</v>
      </c>
      <c r="Q34" s="66">
        <f>SUM(Q24:Q33)</f>
        <v>77057.644799999995</v>
      </c>
    </row>
    <row r="35" spans="2:17" x14ac:dyDescent="0.25">
      <c r="B35" s="17" t="s">
        <v>69</v>
      </c>
      <c r="C35" s="14"/>
      <c r="D35" s="18"/>
      <c r="E35" s="23"/>
      <c r="F35" s="24"/>
      <c r="I35" s="28" t="s">
        <v>28</v>
      </c>
      <c r="J35" s="29">
        <v>64058</v>
      </c>
      <c r="K35" s="29">
        <v>10142</v>
      </c>
      <c r="L35" s="68">
        <v>142</v>
      </c>
      <c r="O35" s="28" t="s">
        <v>73</v>
      </c>
      <c r="P35" s="58"/>
      <c r="Q35" s="75">
        <f>+Q34*100/(J37+K37)</f>
        <v>7.1026566001144786</v>
      </c>
    </row>
    <row r="36" spans="2:17" x14ac:dyDescent="0.25">
      <c r="B36" s="17"/>
      <c r="C36" s="13" t="s">
        <v>10</v>
      </c>
      <c r="D36" s="18"/>
      <c r="E36" s="105" t="s">
        <v>45</v>
      </c>
      <c r="F36" s="106"/>
      <c r="I36" s="28" t="s">
        <v>29</v>
      </c>
      <c r="J36" s="29">
        <v>46632</v>
      </c>
      <c r="K36" s="29">
        <v>7427</v>
      </c>
      <c r="L36" s="68">
        <v>115</v>
      </c>
      <c r="P36" s="59" t="s">
        <v>99</v>
      </c>
      <c r="Q36" s="76">
        <f>Q34</f>
        <v>77057.644799999995</v>
      </c>
    </row>
    <row r="37" spans="2:17" x14ac:dyDescent="0.25">
      <c r="B37" s="17"/>
      <c r="C37" s="13" t="s">
        <v>11</v>
      </c>
      <c r="D37" s="18"/>
      <c r="E37" s="105" t="s">
        <v>46</v>
      </c>
      <c r="F37" s="106"/>
      <c r="I37" s="40" t="s">
        <v>65</v>
      </c>
      <c r="J37" s="84">
        <f>SUM(J25:J36)</f>
        <v>921106</v>
      </c>
      <c r="K37" s="84">
        <f>SUM(K25:K36)</f>
        <v>163807</v>
      </c>
      <c r="L37" s="74">
        <f>SUM(L25:L36)</f>
        <v>2199</v>
      </c>
      <c r="P37" s="3"/>
      <c r="Q37" s="3"/>
    </row>
    <row r="38" spans="2:17" x14ac:dyDescent="0.25">
      <c r="B38" s="8"/>
      <c r="C38" s="8"/>
      <c r="D38" s="8"/>
      <c r="E38" s="45"/>
      <c r="F38" s="45"/>
      <c r="P38" s="3"/>
      <c r="Q38" s="3"/>
    </row>
    <row r="39" spans="2:17" x14ac:dyDescent="0.25">
      <c r="G39" s="4"/>
      <c r="I39" s="100" t="s">
        <v>30</v>
      </c>
      <c r="J39" s="100"/>
      <c r="K39" s="100"/>
      <c r="L39" s="100"/>
      <c r="O39" s="39" t="s">
        <v>55</v>
      </c>
      <c r="P39" s="57" t="s">
        <v>56</v>
      </c>
      <c r="Q39" s="57" t="s">
        <v>97</v>
      </c>
    </row>
    <row r="40" spans="2:17" ht="47.25" x14ac:dyDescent="0.25">
      <c r="B40" s="32" t="s">
        <v>12</v>
      </c>
      <c r="C40" s="33"/>
      <c r="D40" s="25"/>
      <c r="E40" s="101" t="s">
        <v>1</v>
      </c>
      <c r="F40" s="102"/>
      <c r="G40" s="4"/>
      <c r="I40" s="38" t="s">
        <v>14</v>
      </c>
      <c r="J40" s="38" t="s">
        <v>15</v>
      </c>
      <c r="K40" s="38" t="s">
        <v>16</v>
      </c>
      <c r="L40" s="38" t="s">
        <v>17</v>
      </c>
      <c r="O40" s="41" t="s">
        <v>58</v>
      </c>
      <c r="P40" s="44" t="s">
        <v>85</v>
      </c>
      <c r="Q40" s="69">
        <f>E41*12</f>
        <v>468.18360000000007</v>
      </c>
    </row>
    <row r="41" spans="2:17" x14ac:dyDescent="0.25">
      <c r="B41" s="17" t="s">
        <v>2</v>
      </c>
      <c r="C41" s="14"/>
      <c r="D41" s="18"/>
      <c r="E41" s="93">
        <v>39.015300000000003</v>
      </c>
      <c r="F41" s="94"/>
      <c r="G41" s="4"/>
      <c r="I41" s="28" t="s">
        <v>18</v>
      </c>
      <c r="J41" s="29">
        <v>177938</v>
      </c>
      <c r="K41" s="29">
        <v>41760</v>
      </c>
      <c r="L41" s="71">
        <v>408</v>
      </c>
      <c r="O41" s="41" t="s">
        <v>57</v>
      </c>
      <c r="P41" s="44" t="s">
        <v>94</v>
      </c>
      <c r="Q41" s="69">
        <f>E15*E42*12</f>
        <v>8705.19</v>
      </c>
    </row>
    <row r="42" spans="2:17" x14ac:dyDescent="0.25">
      <c r="B42" s="17" t="s">
        <v>3</v>
      </c>
      <c r="C42" s="14"/>
      <c r="D42" s="18"/>
      <c r="E42" s="93">
        <v>1.7069000000000001</v>
      </c>
      <c r="F42" s="94"/>
      <c r="G42" s="4"/>
      <c r="I42" s="28" t="s">
        <v>19</v>
      </c>
      <c r="J42" s="29">
        <v>192357</v>
      </c>
      <c r="K42" s="29">
        <v>41521</v>
      </c>
      <c r="L42" s="71">
        <v>302</v>
      </c>
      <c r="O42" s="51" t="s">
        <v>59</v>
      </c>
      <c r="P42" s="55"/>
      <c r="Q42" s="78"/>
    </row>
    <row r="43" spans="2:17" ht="35.1" customHeight="1" x14ac:dyDescent="0.25">
      <c r="B43" s="95" t="s">
        <v>37</v>
      </c>
      <c r="C43" s="96"/>
      <c r="D43" s="97"/>
      <c r="E43" s="30"/>
      <c r="F43" s="31"/>
      <c r="G43" s="4"/>
      <c r="I43" s="28" t="s">
        <v>20</v>
      </c>
      <c r="J43" s="29">
        <v>133454</v>
      </c>
      <c r="K43" s="29">
        <v>27562</v>
      </c>
      <c r="L43" s="29">
        <v>252</v>
      </c>
      <c r="O43" s="41" t="s">
        <v>29</v>
      </c>
      <c r="P43" s="44" t="s">
        <v>92</v>
      </c>
      <c r="Q43" s="69">
        <f>L52*6.27</f>
        <v>2689.83</v>
      </c>
    </row>
    <row r="44" spans="2:17" x14ac:dyDescent="0.25">
      <c r="B44" s="17"/>
      <c r="C44" s="14" t="s">
        <v>38</v>
      </c>
      <c r="D44" s="18"/>
      <c r="E44" s="91" t="s">
        <v>66</v>
      </c>
      <c r="F44" s="92"/>
      <c r="G44" s="4"/>
      <c r="I44" s="28" t="s">
        <v>21</v>
      </c>
      <c r="J44" s="29">
        <v>76280</v>
      </c>
      <c r="K44" s="29">
        <v>16704</v>
      </c>
      <c r="L44" s="29">
        <v>200</v>
      </c>
      <c r="O44" s="41" t="s">
        <v>18</v>
      </c>
      <c r="P44" s="44" t="s">
        <v>92</v>
      </c>
      <c r="Q44" s="69">
        <f>L41*6.27</f>
        <v>2558.16</v>
      </c>
    </row>
    <row r="45" spans="2:17" x14ac:dyDescent="0.25">
      <c r="B45" s="17"/>
      <c r="C45" s="14" t="s">
        <v>39</v>
      </c>
      <c r="D45" s="18"/>
      <c r="E45" s="91" t="s">
        <v>67</v>
      </c>
      <c r="F45" s="92"/>
      <c r="G45" s="4"/>
      <c r="I45" s="28" t="s">
        <v>22</v>
      </c>
      <c r="J45" s="29">
        <v>51970</v>
      </c>
      <c r="K45" s="29">
        <v>11633</v>
      </c>
      <c r="L45" s="29">
        <v>90</v>
      </c>
      <c r="O45" s="41" t="s">
        <v>28</v>
      </c>
      <c r="P45" s="44" t="s">
        <v>91</v>
      </c>
      <c r="Q45" s="69">
        <f>L51*3.14</f>
        <v>806.98</v>
      </c>
    </row>
    <row r="46" spans="2:17" x14ac:dyDescent="0.25">
      <c r="B46" s="98" t="s">
        <v>70</v>
      </c>
      <c r="C46" s="99"/>
      <c r="D46" s="18"/>
      <c r="E46" s="30"/>
      <c r="F46" s="31"/>
      <c r="G46" s="4"/>
      <c r="I46" s="28" t="s">
        <v>23</v>
      </c>
      <c r="J46" s="29">
        <v>31354</v>
      </c>
      <c r="K46" s="29">
        <v>6682</v>
      </c>
      <c r="L46" s="29">
        <v>89</v>
      </c>
      <c r="O46" s="41" t="s">
        <v>19</v>
      </c>
      <c r="P46" s="44" t="s">
        <v>91</v>
      </c>
      <c r="Q46" s="69">
        <f>L42*3.14</f>
        <v>948.28000000000009</v>
      </c>
    </row>
    <row r="47" spans="2:17" x14ac:dyDescent="0.25">
      <c r="B47" s="17"/>
      <c r="C47" s="14" t="s">
        <v>71</v>
      </c>
      <c r="D47" s="18"/>
      <c r="E47" s="30"/>
      <c r="F47" s="31"/>
      <c r="G47" s="4"/>
      <c r="I47" s="28" t="s">
        <v>24</v>
      </c>
      <c r="J47" s="29">
        <v>28777</v>
      </c>
      <c r="K47" s="29">
        <v>4773</v>
      </c>
      <c r="L47" s="29">
        <v>97</v>
      </c>
      <c r="O47" s="51" t="s">
        <v>60</v>
      </c>
      <c r="P47" s="55"/>
      <c r="Q47" s="78"/>
    </row>
    <row r="48" spans="2:17" x14ac:dyDescent="0.25">
      <c r="B48" s="17"/>
      <c r="C48" s="14" t="s">
        <v>72</v>
      </c>
      <c r="D48" s="18"/>
      <c r="E48" s="91" t="s">
        <v>51</v>
      </c>
      <c r="F48" s="92"/>
      <c r="G48" s="4"/>
      <c r="I48" s="28" t="s">
        <v>25</v>
      </c>
      <c r="J48" s="29">
        <v>27832</v>
      </c>
      <c r="K48" s="29">
        <v>5131</v>
      </c>
      <c r="L48" s="29">
        <v>118</v>
      </c>
      <c r="O48" s="41" t="s">
        <v>61</v>
      </c>
      <c r="P48" s="47" t="s">
        <v>95</v>
      </c>
      <c r="Q48" s="69">
        <f>+J53*0.0678</f>
        <v>70999.075199999992</v>
      </c>
    </row>
    <row r="49" spans="2:19" x14ac:dyDescent="0.25">
      <c r="B49" s="17" t="s">
        <v>68</v>
      </c>
      <c r="C49" s="14"/>
      <c r="D49" s="18"/>
      <c r="E49" s="89"/>
      <c r="F49" s="90"/>
      <c r="G49" s="4"/>
      <c r="I49" s="28" t="s">
        <v>26</v>
      </c>
      <c r="J49" s="29">
        <v>34974</v>
      </c>
      <c r="K49" s="29">
        <v>5966</v>
      </c>
      <c r="L49" s="29">
        <v>78</v>
      </c>
      <c r="O49" s="41" t="s">
        <v>62</v>
      </c>
      <c r="P49" s="47" t="s">
        <v>96</v>
      </c>
      <c r="Q49" s="69">
        <f>+K53*0.0292</f>
        <v>6391.3836000000001</v>
      </c>
    </row>
    <row r="50" spans="2:19" ht="31.5" x14ac:dyDescent="0.25">
      <c r="B50" s="17"/>
      <c r="C50" s="14" t="s">
        <v>4</v>
      </c>
      <c r="D50" s="18"/>
      <c r="E50" s="89"/>
      <c r="F50" s="90"/>
      <c r="G50" s="4"/>
      <c r="I50" s="28" t="s">
        <v>27</v>
      </c>
      <c r="J50" s="29">
        <v>39760</v>
      </c>
      <c r="K50" s="29">
        <v>7159</v>
      </c>
      <c r="L50" s="29">
        <v>96</v>
      </c>
      <c r="O50" s="28"/>
      <c r="P50" s="56" t="s">
        <v>63</v>
      </c>
      <c r="Q50" s="69">
        <f>SUM(Q40:Q49)</f>
        <v>93567.082399999999</v>
      </c>
    </row>
    <row r="51" spans="2:19" x14ac:dyDescent="0.25">
      <c r="B51" s="17"/>
      <c r="C51" s="13" t="s">
        <v>5</v>
      </c>
      <c r="D51" s="18"/>
      <c r="E51" s="89" t="s">
        <v>47</v>
      </c>
      <c r="F51" s="90"/>
      <c r="G51" s="4"/>
      <c r="I51" s="28" t="s">
        <v>28</v>
      </c>
      <c r="J51" s="29">
        <v>106763</v>
      </c>
      <c r="K51" s="29">
        <v>20283</v>
      </c>
      <c r="L51" s="71">
        <v>257</v>
      </c>
      <c r="O51" s="28" t="s">
        <v>73</v>
      </c>
      <c r="P51" s="58"/>
      <c r="Q51" s="73">
        <f>+Q50*100/(J53+K53)</f>
        <v>7.3903736848049908</v>
      </c>
    </row>
    <row r="52" spans="2:19" x14ac:dyDescent="0.25">
      <c r="B52" s="17"/>
      <c r="C52" s="14" t="s">
        <v>6</v>
      </c>
      <c r="D52" s="18"/>
      <c r="E52" s="89" t="s">
        <v>48</v>
      </c>
      <c r="F52" s="90"/>
      <c r="G52" s="4"/>
      <c r="I52" s="28" t="s">
        <v>29</v>
      </c>
      <c r="J52" s="29">
        <v>145725</v>
      </c>
      <c r="K52" s="29">
        <v>29709</v>
      </c>
      <c r="L52" s="71">
        <v>429</v>
      </c>
      <c r="P52" s="59" t="s">
        <v>76</v>
      </c>
      <c r="Q52" s="77">
        <f>Q50</f>
        <v>93567.082399999999</v>
      </c>
    </row>
    <row r="53" spans="2:19" ht="47.25" x14ac:dyDescent="0.25">
      <c r="B53" s="17"/>
      <c r="C53" s="14" t="s">
        <v>7</v>
      </c>
      <c r="D53" s="18"/>
      <c r="E53" s="89" t="s">
        <v>49</v>
      </c>
      <c r="F53" s="90"/>
      <c r="G53" s="4"/>
      <c r="I53" s="40" t="s">
        <v>65</v>
      </c>
      <c r="J53" s="86">
        <f>SUM(J41:J52)</f>
        <v>1047184</v>
      </c>
      <c r="K53" s="86">
        <f>SUM(K41:K52)</f>
        <v>218883</v>
      </c>
      <c r="L53" s="72">
        <f>SUM(L41:L52)</f>
        <v>2416</v>
      </c>
    </row>
    <row r="54" spans="2:19" x14ac:dyDescent="0.25">
      <c r="B54" s="17"/>
      <c r="C54" s="14" t="s">
        <v>8</v>
      </c>
      <c r="D54" s="18"/>
      <c r="E54" s="89" t="s">
        <v>50</v>
      </c>
      <c r="F54" s="90"/>
      <c r="G54" s="4"/>
    </row>
    <row r="55" spans="2:19" x14ac:dyDescent="0.25">
      <c r="B55" s="17"/>
      <c r="C55" s="13" t="s">
        <v>9</v>
      </c>
      <c r="D55" s="18"/>
      <c r="E55" s="89" t="s">
        <v>51</v>
      </c>
      <c r="F55" s="90"/>
      <c r="G55" s="4"/>
    </row>
    <row r="56" spans="2:19" x14ac:dyDescent="0.25">
      <c r="B56" s="17" t="s">
        <v>69</v>
      </c>
      <c r="C56" s="14"/>
      <c r="D56" s="18"/>
      <c r="E56" s="89"/>
      <c r="F56" s="90"/>
      <c r="G56" s="4"/>
      <c r="P56" s="59" t="s">
        <v>79</v>
      </c>
      <c r="Q56" s="87">
        <f>Q20*D5</f>
        <v>157428.1277598</v>
      </c>
    </row>
    <row r="57" spans="2:19" x14ac:dyDescent="0.25">
      <c r="B57" s="17"/>
      <c r="C57" s="13" t="s">
        <v>10</v>
      </c>
      <c r="D57" s="18"/>
      <c r="E57" s="89" t="s">
        <v>53</v>
      </c>
      <c r="F57" s="90"/>
      <c r="G57" s="4"/>
      <c r="P57" s="59" t="s">
        <v>80</v>
      </c>
      <c r="Q57" s="87">
        <f>Q36*D5</f>
        <v>66362.043701759991</v>
      </c>
    </row>
    <row r="58" spans="2:19" x14ac:dyDescent="0.25">
      <c r="B58" s="17"/>
      <c r="C58" s="13" t="s">
        <v>11</v>
      </c>
      <c r="D58" s="18"/>
      <c r="E58" s="89" t="s">
        <v>52</v>
      </c>
      <c r="F58" s="90"/>
      <c r="G58" s="4"/>
      <c r="P58" s="59" t="s">
        <v>81</v>
      </c>
      <c r="Q58" s="87">
        <f>Q52*D5</f>
        <v>80579.971362879995</v>
      </c>
    </row>
    <row r="59" spans="2:19" x14ac:dyDescent="0.25">
      <c r="C59"/>
      <c r="E59" s="4"/>
      <c r="G59" s="4"/>
      <c r="L59" s="50"/>
      <c r="P59" s="56" t="s">
        <v>77</v>
      </c>
      <c r="Q59" s="88">
        <f>SUM(Q56:Q58)</f>
        <v>304370.14282444003</v>
      </c>
    </row>
    <row r="60" spans="2:19" x14ac:dyDescent="0.25">
      <c r="L60" s="50"/>
    </row>
    <row r="61" spans="2:19" x14ac:dyDescent="0.25">
      <c r="L61" s="50"/>
    </row>
    <row r="62" spans="2:19" x14ac:dyDescent="0.25">
      <c r="L62" s="50"/>
    </row>
    <row r="63" spans="2:19" x14ac:dyDescent="0.25">
      <c r="L63" s="50"/>
      <c r="O63" s="79"/>
      <c r="P63" s="80"/>
      <c r="Q63" s="80"/>
      <c r="R63" s="80"/>
      <c r="S63" s="80"/>
    </row>
    <row r="64" spans="2:19" x14ac:dyDescent="0.25">
      <c r="L64" s="50"/>
      <c r="O64" s="81"/>
      <c r="P64" s="80"/>
      <c r="Q64" s="80"/>
      <c r="R64" s="80"/>
      <c r="S64" s="80"/>
    </row>
    <row r="65" spans="12:19" x14ac:dyDescent="0.25">
      <c r="L65" s="50"/>
      <c r="O65" s="79"/>
      <c r="P65" s="80"/>
      <c r="Q65" s="80"/>
      <c r="R65" s="80"/>
      <c r="S65" s="80"/>
    </row>
    <row r="66" spans="12:19" x14ac:dyDescent="0.25">
      <c r="L66" s="50"/>
      <c r="O66" s="79"/>
      <c r="P66" s="80"/>
      <c r="Q66" s="80"/>
      <c r="R66" s="80"/>
      <c r="S66" s="80"/>
    </row>
    <row r="67" spans="12:19" x14ac:dyDescent="0.25">
      <c r="L67" s="50"/>
      <c r="O67" s="82"/>
      <c r="P67" s="80"/>
      <c r="Q67" s="80"/>
      <c r="R67" s="80"/>
      <c r="S67" s="80"/>
    </row>
    <row r="68" spans="12:19" x14ac:dyDescent="0.25">
      <c r="L68" s="50"/>
      <c r="O68" s="61"/>
    </row>
    <row r="69" spans="12:19" x14ac:dyDescent="0.25">
      <c r="L69" s="50"/>
    </row>
    <row r="70" spans="12:19" x14ac:dyDescent="0.25">
      <c r="L70" s="50"/>
    </row>
    <row r="71" spans="12:19" x14ac:dyDescent="0.25">
      <c r="L71" s="50"/>
    </row>
    <row r="72" spans="12:19" x14ac:dyDescent="0.25">
      <c r="L72" s="50"/>
    </row>
    <row r="73" spans="12:19" x14ac:dyDescent="0.25">
      <c r="L73" s="50"/>
    </row>
    <row r="74" spans="12:19" x14ac:dyDescent="0.25">
      <c r="L74" s="50"/>
    </row>
  </sheetData>
  <mergeCells count="42">
    <mergeCell ref="I7:L7"/>
    <mergeCell ref="E20:F20"/>
    <mergeCell ref="E19:F19"/>
    <mergeCell ref="B25:C25"/>
    <mergeCell ref="B3:D3"/>
    <mergeCell ref="B5:C5"/>
    <mergeCell ref="D5:E5"/>
    <mergeCell ref="F5:G5"/>
    <mergeCell ref="E21:F21"/>
    <mergeCell ref="B22:D22"/>
    <mergeCell ref="E23:F23"/>
    <mergeCell ref="I23:L23"/>
    <mergeCell ref="E24:F24"/>
    <mergeCell ref="I39:L39"/>
    <mergeCell ref="E41:F41"/>
    <mergeCell ref="E40:F40"/>
    <mergeCell ref="E27:F27"/>
    <mergeCell ref="E28:F28"/>
    <mergeCell ref="E29:F29"/>
    <mergeCell ref="E30:F30"/>
    <mergeCell ref="E31:F31"/>
    <mergeCell ref="E32:F32"/>
    <mergeCell ref="E33:F33"/>
    <mergeCell ref="E34:F34"/>
    <mergeCell ref="E36:F36"/>
    <mergeCell ref="E37:F37"/>
    <mergeCell ref="E42:F42"/>
    <mergeCell ref="B43:D43"/>
    <mergeCell ref="E44:F44"/>
    <mergeCell ref="E45:F45"/>
    <mergeCell ref="B46:C46"/>
    <mergeCell ref="E55:F55"/>
    <mergeCell ref="E48:F48"/>
    <mergeCell ref="E56:F56"/>
    <mergeCell ref="E57:F57"/>
    <mergeCell ref="E58:F58"/>
    <mergeCell ref="E49:F49"/>
    <mergeCell ref="E50:F50"/>
    <mergeCell ref="E51:F51"/>
    <mergeCell ref="E52:F52"/>
    <mergeCell ref="E53:F53"/>
    <mergeCell ref="E54:F54"/>
  </mergeCells>
  <pageMargins left="0.7" right="0.7" top="0.75" bottom="0.75" header="0.3" footer="0.3"/>
  <pageSetup paperSize="5" scale="4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vt:lpstr>
      <vt:lpstr>Student!Print_Area</vt:lpstr>
    </vt:vector>
  </TitlesOfParts>
  <Company>Laureate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Laureate Online Education</dc:creator>
  <cp:lastModifiedBy>Tadeos Tessema</cp:lastModifiedBy>
  <cp:lastPrinted>2011-02-03T15:06:51Z</cp:lastPrinted>
  <dcterms:created xsi:type="dcterms:W3CDTF">2011-01-30T16:27:07Z</dcterms:created>
  <dcterms:modified xsi:type="dcterms:W3CDTF">2014-01-27T14:00:22Z</dcterms:modified>
</cp:coreProperties>
</file>